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lients\1267\050\"/>
    </mc:Choice>
  </mc:AlternateContent>
  <xr:revisionPtr revIDLastSave="0" documentId="8_{F83E90C5-4B23-4E51-B70F-CF1E86387325}" xr6:coauthVersionLast="45" xr6:coauthVersionMax="45" xr10:uidLastSave="{00000000-0000-0000-0000-000000000000}"/>
  <bookViews>
    <workbookView xWindow="-108" yWindow="-108" windowWidth="23256" windowHeight="14016" activeTab="2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Input'!$A$1:$H$39</definedName>
    <definedName name="_xlnm.Print_Area" localSheetId="2">'Financial Input'!$A$1:$P$62</definedName>
    <definedName name="_xlnm.Print_Area" localSheetId="0">Summary!$A$1:$X$39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4" i="5" l="1"/>
  <c r="S21" i="5"/>
  <c r="O21" i="5" l="1"/>
  <c r="M21" i="5"/>
  <c r="O11" i="5"/>
  <c r="M24" i="5" l="1"/>
  <c r="O24" i="5" l="1"/>
  <c r="O18" i="5"/>
  <c r="O14" i="5"/>
  <c r="O8" i="5"/>
  <c r="B28" i="3" l="1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C2" i="4" l="1"/>
  <c r="B35" i="4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F20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Excludes quarterly readings not received from Cumberland and Lincoln</t>
        </r>
      </text>
    </comment>
    <comment ref="G20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Excludes quarterly readings not received from Cumberland and Lincoln</t>
        </r>
      </text>
    </comment>
  </commentList>
</comments>
</file>

<file path=xl/sharedStrings.xml><?xml version="1.0" encoding="utf-8"?>
<sst xmlns="http://schemas.openxmlformats.org/spreadsheetml/2006/main" count="180" uniqueCount="55">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</sst>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674439.42794279417</c:v>
                </c:pt>
                <c:pt idx="1">
                  <c:v>528549.79097909795</c:v>
                </c:pt>
                <c:pt idx="2">
                  <c:v>411179.62</c:v>
                </c:pt>
                <c:pt idx="3">
                  <c:v>608563.54</c:v>
                </c:pt>
                <c:pt idx="4">
                  <c:v>993563.54</c:v>
                </c:pt>
                <c:pt idx="5">
                  <c:v>512849.55</c:v>
                </c:pt>
                <c:pt idx="6">
                  <c:v>641515.25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510296.30871391081</c:v>
                </c:pt>
                <c:pt idx="1">
                  <c:v>521893.67398986872</c:v>
                </c:pt>
                <c:pt idx="2">
                  <c:v>552550.40419947496</c:v>
                </c:pt>
                <c:pt idx="3">
                  <c:v>561680.92749398958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472459.20283774368</c:v>
                </c:pt>
                <c:pt idx="1">
                  <c:v>394966.80226310133</c:v>
                </c:pt>
                <c:pt idx="2">
                  <c:v>335781.44</c:v>
                </c:pt>
                <c:pt idx="3">
                  <c:v>452130.67000000004</c:v>
                </c:pt>
                <c:pt idx="4">
                  <c:v>488107.52000000002</c:v>
                </c:pt>
                <c:pt idx="5">
                  <c:v>390975.65</c:v>
                </c:pt>
                <c:pt idx="6">
                  <c:v>588468.22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369131.68388434465</c:v>
                </c:pt>
                <c:pt idx="1">
                  <c:v>370961.85098798707</c:v>
                </c:pt>
                <c:pt idx="2">
                  <c:v>333800.48818965029</c:v>
                </c:pt>
                <c:pt idx="3">
                  <c:v>299245.56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640925</xdr:colOff>
      <xdr:row>3</xdr:row>
      <xdr:rowOff>11650</xdr:rowOff>
    </xdr:from>
    <xdr:to>
      <xdr:col>22</xdr:col>
      <xdr:colOff>125413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6</xdr:col>
      <xdr:colOff>31750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52917</xdr:colOff>
      <xdr:row>18</xdr:row>
      <xdr:rowOff>163520</xdr:rowOff>
    </xdr:from>
    <xdr:to>
      <xdr:col>13</xdr:col>
      <xdr:colOff>493184</xdr:colOff>
      <xdr:row>29</xdr:row>
      <xdr:rowOff>163520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509061</xdr:colOff>
      <xdr:row>19</xdr:row>
      <xdr:rowOff>4771</xdr:rowOff>
    </xdr:from>
    <xdr:to>
      <xdr:col>22</xdr:col>
      <xdr:colOff>123826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2"/>
  <sheetViews>
    <sheetView zoomScale="90" zoomScaleNormal="90" workbookViewId="0">
      <selection activeCell="H42" sqref="H42"/>
    </sheetView>
  </sheetViews>
  <sheetFormatPr defaultRowHeight="14.4" x14ac:dyDescent="0.3"/>
  <cols>
    <col min="1" max="1" width="9.33203125" customWidth="1"/>
    <col min="2" max="2" width="17.77734375" bestFit="1" customWidth="1"/>
    <col min="3" max="3" width="12.77734375" customWidth="1"/>
    <col min="4" max="4" width="16.88671875" bestFit="1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11.109375" bestFit="1" customWidth="1"/>
    <col min="14" max="14" width="9.5546875" style="9" customWidth="1"/>
    <col min="15" max="15" width="1" style="9" customWidth="1"/>
    <col min="16" max="16" width="11.109375" bestFit="1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2" width="11.109375" bestFit="1" customWidth="1"/>
    <col min="23" max="23" width="9.5546875" customWidth="1"/>
    <col min="24" max="24" width="4.77734375" customWidth="1"/>
  </cols>
  <sheetData>
    <row r="1" spans="1:55" ht="65.25" customHeight="1" x14ac:dyDescent="1.4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1"/>
      <c r="B2" s="29"/>
      <c r="C2" s="58" t="str">
        <f>'Demand Input'!C8</f>
        <v>Narragansett Bay Commission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9"/>
      <c r="B31" s="13" t="s">
        <v>23</v>
      </c>
      <c r="C31" s="11"/>
      <c r="D31" s="59" t="s">
        <v>8</v>
      </c>
      <c r="E31" s="59"/>
      <c r="F31" s="16"/>
      <c r="G31" s="59" t="s">
        <v>9</v>
      </c>
      <c r="H31" s="59"/>
      <c r="I31" s="16"/>
      <c r="J31" s="59" t="s">
        <v>10</v>
      </c>
      <c r="K31" s="59"/>
      <c r="L31" s="16"/>
      <c r="M31" s="59" t="s">
        <v>2</v>
      </c>
      <c r="N31" s="59"/>
      <c r="O31" s="16"/>
      <c r="P31" s="59" t="s">
        <v>11</v>
      </c>
      <c r="Q31" s="59"/>
      <c r="R31" s="16"/>
      <c r="S31" s="59" t="s">
        <v>12</v>
      </c>
      <c r="T31" s="59"/>
      <c r="U31" s="16"/>
      <c r="V31" s="59" t="s">
        <v>13</v>
      </c>
      <c r="W31" s="59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9"/>
      <c r="B32" s="12" t="str">
        <f>A62</f>
        <v>Residential Demand (Ccf)</v>
      </c>
      <c r="C32" s="11"/>
      <c r="D32" s="15">
        <f>C64</f>
        <v>674439.42794279417</v>
      </c>
      <c r="E32" s="14">
        <f>B64</f>
        <v>510296.30871391081</v>
      </c>
      <c r="G32" s="15">
        <f>C65</f>
        <v>528549.79097909795</v>
      </c>
      <c r="H32" s="14">
        <f>B65</f>
        <v>521893.67398986872</v>
      </c>
      <c r="J32" s="15">
        <f>C66</f>
        <v>411179.62</v>
      </c>
      <c r="K32" s="14">
        <f>B66</f>
        <v>552550.40419947496</v>
      </c>
      <c r="M32" s="15">
        <f>C67</f>
        <v>608563.54</v>
      </c>
      <c r="N32" s="14">
        <f>B67</f>
        <v>561680.92749398958</v>
      </c>
      <c r="P32" s="15">
        <f>C68</f>
        <v>993563.54</v>
      </c>
      <c r="Q32" s="14">
        <f>B68</f>
        <v>0</v>
      </c>
      <c r="S32" s="15">
        <f>C69</f>
        <v>512849.55</v>
      </c>
      <c r="T32" s="14">
        <f>B69</f>
        <v>0</v>
      </c>
      <c r="V32" s="15">
        <f>C70</f>
        <v>641515.25</v>
      </c>
      <c r="W32" s="14">
        <f>B70</f>
        <v>0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9"/>
      <c r="B33" s="12" t="str">
        <f>A73</f>
        <v>Non-Residential Demand (Ccf)</v>
      </c>
      <c r="C33" s="11"/>
      <c r="D33" s="15">
        <f>C75</f>
        <v>472459.20283774368</v>
      </c>
      <c r="E33" s="14">
        <f>B75</f>
        <v>369131.68388434465</v>
      </c>
      <c r="G33" s="15">
        <f>C76</f>
        <v>394966.80226310133</v>
      </c>
      <c r="H33" s="14">
        <f>B76</f>
        <v>370961.85098798707</v>
      </c>
      <c r="J33" s="15">
        <f>C77</f>
        <v>335781.44</v>
      </c>
      <c r="K33" s="14">
        <f>B77</f>
        <v>333800.48818965029</v>
      </c>
      <c r="M33" s="15">
        <f>C78</f>
        <v>452130.67000000004</v>
      </c>
      <c r="N33" s="14">
        <f>B78</f>
        <v>299245.56</v>
      </c>
      <c r="P33" s="15">
        <f>C79</f>
        <v>488107.52000000002</v>
      </c>
      <c r="Q33" s="14">
        <f>B79</f>
        <v>0</v>
      </c>
      <c r="S33" s="15">
        <f>C80</f>
        <v>390975.65</v>
      </c>
      <c r="T33" s="14">
        <f>B80</f>
        <v>0</v>
      </c>
      <c r="V33" s="15">
        <f>C81</f>
        <v>588468.22</v>
      </c>
      <c r="W33" s="14">
        <f>B81</f>
        <v>0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9"/>
      <c r="B34" s="12" t="str">
        <f>A84</f>
        <v>Wholesale Demand (Ccf)</v>
      </c>
      <c r="C34" s="11"/>
      <c r="D34" s="15">
        <f>C86</f>
        <v>0</v>
      </c>
      <c r="E34" s="14">
        <f>B86</f>
        <v>0</v>
      </c>
      <c r="G34" s="15">
        <f>C87</f>
        <v>0</v>
      </c>
      <c r="H34" s="14">
        <f>B87</f>
        <v>0</v>
      </c>
      <c r="J34" s="15">
        <f>C88</f>
        <v>0</v>
      </c>
      <c r="K34" s="14">
        <f>B88</f>
        <v>0</v>
      </c>
      <c r="M34" s="15">
        <f>C89</f>
        <v>0</v>
      </c>
      <c r="N34" s="14">
        <f>B89</f>
        <v>0</v>
      </c>
      <c r="P34" s="15">
        <f>C90</f>
        <v>0</v>
      </c>
      <c r="Q34" s="14">
        <f>B90</f>
        <v>0</v>
      </c>
      <c r="S34" s="15">
        <f>C91</f>
        <v>0</v>
      </c>
      <c r="T34" s="14">
        <f>B91</f>
        <v>0</v>
      </c>
      <c r="V34" s="15">
        <f>C92</f>
        <v>0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9"/>
      <c r="B35" s="12" t="str">
        <f>"Total Demand ("&amp;'Demand Input'!$C$9&amp;")"</f>
        <v>Total Demand (Ccf)</v>
      </c>
      <c r="C35" s="11"/>
      <c r="D35" s="15">
        <f>SUM(D32:D34)</f>
        <v>1146898.6307805378</v>
      </c>
      <c r="E35" s="14">
        <f>SUM(E32:E34)</f>
        <v>879427.9925982554</v>
      </c>
      <c r="G35" s="15">
        <f>SUM(G32:G34)</f>
        <v>923516.59324219928</v>
      </c>
      <c r="H35" s="14">
        <f>SUM(H32:H34)</f>
        <v>892855.52497785585</v>
      </c>
      <c r="J35" s="15">
        <f>SUM(J32:J34)</f>
        <v>746961.06</v>
      </c>
      <c r="K35" s="14">
        <f>SUM(K32:K34)</f>
        <v>886350.89238912519</v>
      </c>
      <c r="M35" s="15">
        <f>SUM(M32:M34)</f>
        <v>1060694.21</v>
      </c>
      <c r="N35" s="14">
        <f>SUM(N32:N34)</f>
        <v>860926.48749398952</v>
      </c>
      <c r="P35" s="15">
        <f>SUM(P32:P34)</f>
        <v>1481671.06</v>
      </c>
      <c r="Q35" s="14">
        <f>SUM(Q32:Q34)</f>
        <v>0</v>
      </c>
      <c r="S35" s="15">
        <f>SUM(S32:S34)</f>
        <v>903825.2</v>
      </c>
      <c r="T35" s="14">
        <f>SUM(T32:T34)</f>
        <v>0</v>
      </c>
      <c r="V35" s="15">
        <f>SUM(V32:V34)</f>
        <v>1229983.47</v>
      </c>
      <c r="W35" s="14">
        <f>SUM(W32:W34)</f>
        <v>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9"/>
      <c r="B36" s="12" t="s">
        <v>14</v>
      </c>
      <c r="C36" s="11"/>
      <c r="D36" s="57">
        <f>E35/D35-1</f>
        <v>-0.23321210000944159</v>
      </c>
      <c r="E36" s="57"/>
      <c r="F36" s="19"/>
      <c r="G36" s="57">
        <f>H35/G35-1</f>
        <v>-3.3200343652409425E-2</v>
      </c>
      <c r="H36" s="57"/>
      <c r="I36" s="19"/>
      <c r="J36" s="57">
        <f>K35/J35-1</f>
        <v>0.18660923554585973</v>
      </c>
      <c r="K36" s="57"/>
      <c r="L36" s="19"/>
      <c r="M36" s="57">
        <f>N35/M35-1</f>
        <v>-0.18833677097757562</v>
      </c>
      <c r="N36" s="57"/>
      <c r="O36" s="19"/>
      <c r="P36" s="57">
        <f>Q35/P35-1</f>
        <v>-1</v>
      </c>
      <c r="Q36" s="57"/>
      <c r="R36" s="19"/>
      <c r="S36" s="57">
        <f>T35/S35-1</f>
        <v>-1</v>
      </c>
      <c r="T36" s="57"/>
      <c r="U36" s="19"/>
      <c r="V36" s="57">
        <f>W35/V35-1</f>
        <v>-1</v>
      </c>
      <c r="W36" s="57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3"/>
    <row r="50" spans="1:21" s="9" customFormat="1" x14ac:dyDescent="0.3">
      <c r="A50" s="56" t="s">
        <v>24</v>
      </c>
      <c r="B50" s="56"/>
      <c r="C50" s="56"/>
      <c r="D50" s="56"/>
      <c r="E50" s="56"/>
    </row>
    <row r="51" spans="1:21" s="9" customFormat="1" x14ac:dyDescent="0.3">
      <c r="A51" s="24"/>
      <c r="B51" s="24"/>
      <c r="C51" s="24"/>
      <c r="D51" s="24"/>
      <c r="E51" s="24"/>
    </row>
    <row r="52" spans="1:21" x14ac:dyDescent="0.3">
      <c r="A52" s="7" t="str">
        <f>"Water Produced ("&amp;'Demand Input'!$C$10&amp;")"</f>
        <v>Water Produced (MG)</v>
      </c>
    </row>
    <row r="53" spans="1:2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3">
      <c r="A54" s="1" t="s">
        <v>8</v>
      </c>
      <c r="B54" s="23">
        <f>'Demand Input'!F31</f>
        <v>0</v>
      </c>
      <c r="C54" s="23">
        <f>'Demand Input'!D31</f>
        <v>0</v>
      </c>
      <c r="D54" s="5" t="e">
        <f t="shared" ref="D54:D60" si="0">B54/C54</f>
        <v>#DIV/0!</v>
      </c>
      <c r="E54" s="5"/>
      <c r="F54" s="5"/>
      <c r="I54" s="5"/>
      <c r="L54" s="5"/>
      <c r="O54" s="5"/>
      <c r="R54" s="5"/>
      <c r="U54" s="5"/>
    </row>
    <row r="55" spans="1:21" x14ac:dyDescent="0.3">
      <c r="A55" s="1" t="s">
        <v>9</v>
      </c>
      <c r="B55" s="23">
        <f>'Demand Input'!F32</f>
        <v>0</v>
      </c>
      <c r="C55" s="23">
        <f>'Demand Input'!D32</f>
        <v>0</v>
      </c>
      <c r="D55" s="5" t="e">
        <f t="shared" si="0"/>
        <v>#DIV/0!</v>
      </c>
      <c r="E55" s="5"/>
      <c r="F55" s="5"/>
      <c r="I55" s="5"/>
      <c r="L55" s="5"/>
      <c r="O55" s="5"/>
      <c r="R55" s="5"/>
      <c r="U55" s="5"/>
    </row>
    <row r="56" spans="1:21" x14ac:dyDescent="0.3">
      <c r="A56" s="1" t="s">
        <v>10</v>
      </c>
      <c r="B56" s="23">
        <f>'Demand Input'!F33</f>
        <v>0</v>
      </c>
      <c r="C56" s="23">
        <f>'Demand Input'!D33</f>
        <v>0</v>
      </c>
      <c r="D56" s="5" t="e">
        <f t="shared" si="0"/>
        <v>#DIV/0!</v>
      </c>
      <c r="E56" s="5"/>
      <c r="F56" s="5"/>
      <c r="I56" s="5"/>
      <c r="L56" s="5"/>
      <c r="O56" s="5"/>
      <c r="R56" s="5"/>
      <c r="U56" s="5"/>
    </row>
    <row r="57" spans="1:21" x14ac:dyDescent="0.3">
      <c r="A57" s="1" t="s">
        <v>2</v>
      </c>
      <c r="B57" s="23">
        <f>'Demand Input'!F34</f>
        <v>0</v>
      </c>
      <c r="C57" s="23">
        <f>'Demand Input'!D34</f>
        <v>0</v>
      </c>
      <c r="D57" s="5" t="e">
        <f t="shared" si="0"/>
        <v>#DIV/0!</v>
      </c>
      <c r="E57" s="5"/>
      <c r="F57" s="5"/>
      <c r="I57" s="5"/>
      <c r="L57" s="5"/>
      <c r="O57" s="5"/>
      <c r="R57" s="5"/>
      <c r="U57" s="5"/>
    </row>
    <row r="58" spans="1:21" x14ac:dyDescent="0.3">
      <c r="A58" s="1" t="s">
        <v>11</v>
      </c>
      <c r="B58" s="23">
        <f>'Demand Input'!F35</f>
        <v>0</v>
      </c>
      <c r="C58" s="23">
        <f>'Demand Input'!D35</f>
        <v>0</v>
      </c>
      <c r="D58" s="5" t="e">
        <f t="shared" si="0"/>
        <v>#DIV/0!</v>
      </c>
      <c r="E58" s="5"/>
      <c r="F58" s="5"/>
      <c r="I58" s="5"/>
      <c r="L58" s="5"/>
      <c r="O58" s="5"/>
      <c r="R58" s="5"/>
      <c r="U58" s="5"/>
    </row>
    <row r="59" spans="1:21" x14ac:dyDescent="0.3">
      <c r="A59" s="1" t="s">
        <v>12</v>
      </c>
      <c r="B59" s="23">
        <f>'Demand Input'!F36</f>
        <v>0</v>
      </c>
      <c r="C59" s="23">
        <f>'Demand Input'!D36</f>
        <v>0</v>
      </c>
      <c r="D59" s="5" t="e">
        <f t="shared" si="0"/>
        <v>#DIV/0!</v>
      </c>
      <c r="E59" s="5"/>
      <c r="F59" s="5"/>
      <c r="I59" s="5"/>
      <c r="L59" s="5"/>
      <c r="O59" s="5"/>
      <c r="R59" s="5"/>
      <c r="U59" s="5"/>
    </row>
    <row r="60" spans="1:21" x14ac:dyDescent="0.3">
      <c r="A60" s="1" t="s">
        <v>13</v>
      </c>
      <c r="B60" s="23">
        <f>'Demand Input'!F37</f>
        <v>0</v>
      </c>
      <c r="C60" s="23">
        <f>'Demand Input'!D37</f>
        <v>0</v>
      </c>
      <c r="D60" s="5" t="e">
        <f t="shared" si="0"/>
        <v>#DIV/0!</v>
      </c>
      <c r="E60" s="5"/>
      <c r="F60" s="5"/>
      <c r="I60" s="5"/>
      <c r="L60" s="5"/>
      <c r="O60" s="5"/>
      <c r="R60" s="5"/>
      <c r="U60" s="5"/>
    </row>
    <row r="62" spans="1:21" x14ac:dyDescent="0.3">
      <c r="A62" s="7" t="str">
        <f>"Residential Demand ("&amp;'Demand Input'!$C$9&amp;")"</f>
        <v>Residential Demand (Ccf)</v>
      </c>
    </row>
    <row r="63" spans="1:21" x14ac:dyDescent="0.3">
      <c r="A63" s="2" t="s">
        <v>3</v>
      </c>
      <c r="B63" s="3" t="s">
        <v>0</v>
      </c>
      <c r="C63" s="3" t="s">
        <v>1</v>
      </c>
    </row>
    <row r="64" spans="1:21" x14ac:dyDescent="0.3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21" x14ac:dyDescent="0.3">
      <c r="A65" s="1" t="s">
        <v>9</v>
      </c>
      <c r="B65" s="6">
        <f>'Demand Input'!F19</f>
        <v>521893.67398986872</v>
      </c>
      <c r="C65" s="6">
        <f>'Demand Input'!B19</f>
        <v>528549.79097909795</v>
      </c>
      <c r="D65" s="4">
        <f t="shared" ref="D65:D70" si="1">B65/C65</f>
        <v>0.98740683072279856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1"/>
        <v>1.3438175856076597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1"/>
        <v>0.92296184469741571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11</v>
      </c>
      <c r="B68" s="6">
        <f>'Demand Input'!F22</f>
        <v>0</v>
      </c>
      <c r="C68" s="6">
        <f>'Demand Input'!B22</f>
        <v>993563.54</v>
      </c>
      <c r="D68" s="4">
        <f t="shared" si="1"/>
        <v>0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12</v>
      </c>
      <c r="B69" s="6">
        <f>'Demand Input'!F23</f>
        <v>0</v>
      </c>
      <c r="C69" s="6">
        <f>'Demand Input'!B23</f>
        <v>512849.55</v>
      </c>
      <c r="D69" s="4">
        <f t="shared" si="1"/>
        <v>0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13</v>
      </c>
      <c r="B70" s="6">
        <f>'Demand Input'!F24</f>
        <v>0</v>
      </c>
      <c r="C70" s="6">
        <f>'Demand Input'!B24</f>
        <v>641515.25</v>
      </c>
      <c r="D70" s="4">
        <f t="shared" si="1"/>
        <v>0</v>
      </c>
      <c r="E70" s="4"/>
      <c r="F70" s="4"/>
      <c r="I70" s="4"/>
      <c r="L70" s="4"/>
      <c r="O70" s="4"/>
      <c r="R70" s="4"/>
      <c r="U70" s="4"/>
    </row>
    <row r="73" spans="1:21" x14ac:dyDescent="0.3">
      <c r="A73" s="7" t="str">
        <f>"Non-Residential Demand ("&amp;'Demand Input'!$C$9&amp;")"</f>
        <v>Non-Residential Demand (Ccf)</v>
      </c>
    </row>
    <row r="74" spans="1:21" x14ac:dyDescent="0.3">
      <c r="A74" s="2" t="s">
        <v>3</v>
      </c>
      <c r="B74" s="3" t="s">
        <v>0</v>
      </c>
      <c r="C74" s="3" t="s">
        <v>1</v>
      </c>
    </row>
    <row r="75" spans="1:21" x14ac:dyDescent="0.3">
      <c r="A75" s="1" t="s">
        <v>8</v>
      </c>
      <c r="B75" s="6">
        <f>'Demand Input'!G18</f>
        <v>369131.68388434465</v>
      </c>
      <c r="C75" s="6">
        <f>'Demand Input'!C18</f>
        <v>472459.20283774368</v>
      </c>
      <c r="D75" s="4">
        <f>B75/C75</f>
        <v>0.78129853682015227</v>
      </c>
      <c r="E75" s="4"/>
      <c r="F75" s="4"/>
      <c r="I75" s="4"/>
      <c r="L75" s="4"/>
      <c r="O75" s="4"/>
      <c r="R75" s="4"/>
      <c r="U75" s="4"/>
    </row>
    <row r="76" spans="1:21" x14ac:dyDescent="0.3">
      <c r="A76" s="1" t="s">
        <v>9</v>
      </c>
      <c r="B76" s="6">
        <f>'Demand Input'!G19</f>
        <v>370961.85098798707</v>
      </c>
      <c r="C76" s="6">
        <f>'Demand Input'!C19</f>
        <v>394966.80226310133</v>
      </c>
      <c r="D76" s="4">
        <f t="shared" ref="D76:D81" si="2">B76/C76</f>
        <v>0.93922286344682782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10</v>
      </c>
      <c r="B77" s="6">
        <f>'Demand Input'!G20</f>
        <v>333800.48818965029</v>
      </c>
      <c r="C77" s="6">
        <f>'Demand Input'!C20</f>
        <v>335781.44</v>
      </c>
      <c r="D77" s="4">
        <f t="shared" si="2"/>
        <v>0.9941004725861271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2</v>
      </c>
      <c r="B78" s="6">
        <f>'Demand Input'!G21</f>
        <v>299245.56</v>
      </c>
      <c r="C78" s="6">
        <f>'Demand Input'!C21</f>
        <v>452130.67000000004</v>
      </c>
      <c r="D78" s="4">
        <f t="shared" si="2"/>
        <v>0.66185636112675117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11</v>
      </c>
      <c r="B79" s="6">
        <f>'Demand Input'!G22</f>
        <v>0</v>
      </c>
      <c r="C79" s="6">
        <f>'Demand Input'!C22</f>
        <v>488107.52000000002</v>
      </c>
      <c r="D79" s="4">
        <f t="shared" si="2"/>
        <v>0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12</v>
      </c>
      <c r="B80" s="6">
        <f>'Demand Input'!G23</f>
        <v>0</v>
      </c>
      <c r="C80" s="6">
        <f>'Demand Input'!C23</f>
        <v>390975.65</v>
      </c>
      <c r="D80" s="4">
        <f t="shared" si="2"/>
        <v>0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13</v>
      </c>
      <c r="B81" s="6">
        <f>'Demand Input'!G24</f>
        <v>0</v>
      </c>
      <c r="C81" s="6">
        <f>'Demand Input'!C24</f>
        <v>588468.22</v>
      </c>
      <c r="D81" s="4">
        <f t="shared" si="2"/>
        <v>0</v>
      </c>
      <c r="E81" s="4"/>
      <c r="F81" s="4"/>
      <c r="I81" s="4"/>
      <c r="L81" s="4"/>
      <c r="O81" s="4"/>
      <c r="R81" s="4"/>
      <c r="U81" s="4"/>
    </row>
    <row r="84" spans="1:21" x14ac:dyDescent="0.3">
      <c r="A84" s="7" t="str">
        <f>"Wholesale Demand ("&amp;'Demand Input'!$C$9&amp;")"</f>
        <v>Wholesale Demand (Ccf)</v>
      </c>
    </row>
    <row r="85" spans="1:21" x14ac:dyDescent="0.3">
      <c r="A85" s="2" t="s">
        <v>3</v>
      </c>
      <c r="B85" s="3" t="s">
        <v>0</v>
      </c>
      <c r="C85" s="3" t="s">
        <v>1</v>
      </c>
    </row>
    <row r="86" spans="1:21" x14ac:dyDescent="0.3">
      <c r="A86" s="1" t="s">
        <v>8</v>
      </c>
      <c r="B86" s="6">
        <f>'Demand Input'!H18</f>
        <v>0</v>
      </c>
      <c r="C86" s="6">
        <f>'Demand Input'!D18</f>
        <v>0</v>
      </c>
      <c r="D86" s="4" t="e">
        <f>B86/C86</f>
        <v>#DIV/0!</v>
      </c>
      <c r="E86" s="4"/>
      <c r="F86" s="4"/>
      <c r="I86" s="4"/>
      <c r="L86" s="4"/>
      <c r="O86" s="4"/>
      <c r="R86" s="4"/>
      <c r="U86" s="4"/>
    </row>
    <row r="87" spans="1:21" x14ac:dyDescent="0.3">
      <c r="A87" s="1" t="s">
        <v>9</v>
      </c>
      <c r="B87" s="6">
        <f>'Demand Input'!H19</f>
        <v>0</v>
      </c>
      <c r="C87" s="6">
        <f>'Demand Input'!D19</f>
        <v>0</v>
      </c>
      <c r="D87" s="4" t="e">
        <f t="shared" ref="D87:D92" si="3">B87/C87</f>
        <v>#DIV/0!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10</v>
      </c>
      <c r="B88" s="6">
        <f>'Demand Input'!H20</f>
        <v>0</v>
      </c>
      <c r="C88" s="6">
        <f>'Demand Input'!D20</f>
        <v>0</v>
      </c>
      <c r="D88" s="4" t="e">
        <f t="shared" si="3"/>
        <v>#DIV/0!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2</v>
      </c>
      <c r="B89" s="6">
        <f>'Demand Input'!H21</f>
        <v>0</v>
      </c>
      <c r="C89" s="6">
        <f>'Demand Input'!D21</f>
        <v>0</v>
      </c>
      <c r="D89" s="4" t="e">
        <f t="shared" si="3"/>
        <v>#DIV/0!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11</v>
      </c>
      <c r="B90" s="6">
        <f>'Demand Input'!H22</f>
        <v>0</v>
      </c>
      <c r="C90" s="6">
        <f>'Demand Input'!D22</f>
        <v>0</v>
      </c>
      <c r="D90" s="4" t="e">
        <f t="shared" si="3"/>
        <v>#DIV/0!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12</v>
      </c>
      <c r="B91" s="6">
        <f>'Demand Input'!H23</f>
        <v>0</v>
      </c>
      <c r="C91" s="6">
        <f>'Demand Input'!D23</f>
        <v>0</v>
      </c>
      <c r="D91" s="4" t="e">
        <f t="shared" si="3"/>
        <v>#DIV/0!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13</v>
      </c>
      <c r="B92" s="6">
        <f>'Demand Input'!H24</f>
        <v>0</v>
      </c>
      <c r="C92" s="6">
        <f>'Demand Input'!D24</f>
        <v>0</v>
      </c>
      <c r="D92" s="4" t="e">
        <f t="shared" si="3"/>
        <v>#DIV/0!</v>
      </c>
      <c r="E92" s="4"/>
      <c r="F92" s="4"/>
      <c r="I92" s="4"/>
      <c r="L92" s="4"/>
      <c r="O92" s="4"/>
      <c r="R92" s="4"/>
      <c r="U92" s="4"/>
    </row>
  </sheetData>
  <mergeCells count="17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87"/>
  <sheetViews>
    <sheetView showGridLines="0" zoomScaleNormal="100" workbookViewId="0">
      <selection activeCell="H31" sqref="H31"/>
    </sheetView>
  </sheetViews>
  <sheetFormatPr defaultColWidth="9.109375" defaultRowHeight="14.4" x14ac:dyDescent="0.3"/>
  <cols>
    <col min="1" max="1" width="11.88671875" style="8" customWidth="1"/>
    <col min="2" max="4" width="18.21875" style="8" customWidth="1"/>
    <col min="5" max="5" width="1.88671875" style="8" customWidth="1"/>
    <col min="6" max="8" width="18.21875" style="8" customWidth="1"/>
    <col min="9" max="16384" width="9.109375" style="8"/>
  </cols>
  <sheetData>
    <row r="1" spans="1:71" ht="15" customHeight="1" x14ac:dyDescent="0.3">
      <c r="A1" s="64" t="s">
        <v>22</v>
      </c>
      <c r="B1" s="65"/>
      <c r="C1" s="65"/>
      <c r="D1" s="65"/>
      <c r="E1" s="65"/>
      <c r="F1" s="65"/>
      <c r="G1" s="65"/>
      <c r="H1" s="65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3">
      <c r="A2" s="65"/>
      <c r="B2" s="65"/>
      <c r="C2" s="65"/>
      <c r="D2" s="65"/>
      <c r="E2" s="65"/>
      <c r="F2" s="65"/>
      <c r="G2" s="65"/>
      <c r="H2" s="6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3">
      <c r="A3" s="65"/>
      <c r="B3" s="65"/>
      <c r="C3" s="65"/>
      <c r="D3" s="65"/>
      <c r="E3" s="65"/>
      <c r="F3" s="65"/>
      <c r="G3" s="65"/>
      <c r="H3" s="65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3">
      <c r="A4" s="65"/>
      <c r="B4" s="65"/>
      <c r="C4" s="65"/>
      <c r="D4" s="65"/>
      <c r="E4" s="65"/>
      <c r="F4" s="65"/>
      <c r="G4" s="65"/>
      <c r="H4" s="65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3">
      <c r="A5" s="34"/>
      <c r="B5" s="34"/>
      <c r="C5" s="66" t="str">
        <f>C8</f>
        <v>Narragansett Bay Commission</v>
      </c>
      <c r="D5" s="66"/>
      <c r="E5" s="66"/>
      <c r="F5" s="66"/>
      <c r="G5" s="66"/>
      <c r="H5" s="66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3">
      <c r="A6" s="34"/>
      <c r="B6" s="34"/>
      <c r="C6" s="66"/>
      <c r="D6" s="66"/>
      <c r="E6" s="66"/>
      <c r="F6" s="66"/>
      <c r="G6" s="66"/>
      <c r="H6" s="66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3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3">
      <c r="A8" s="35"/>
      <c r="B8" s="36" t="s">
        <v>20</v>
      </c>
      <c r="C8" s="68" t="s">
        <v>49</v>
      </c>
      <c r="D8" s="68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3">
      <c r="A9" s="35"/>
      <c r="B9" s="36" t="s">
        <v>15</v>
      </c>
      <c r="C9" s="68" t="s">
        <v>51</v>
      </c>
      <c r="D9" s="68"/>
      <c r="E9" s="35"/>
      <c r="F9" s="35" t="s">
        <v>50</v>
      </c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3">
      <c r="A10" s="35"/>
      <c r="B10" s="36" t="s">
        <v>19</v>
      </c>
      <c r="C10" s="68" t="s">
        <v>46</v>
      </c>
      <c r="D10" s="68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3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3">
      <c r="A12" s="37"/>
      <c r="B12" s="63"/>
      <c r="C12" s="63"/>
      <c r="D12" s="63"/>
      <c r="E12" s="63"/>
      <c r="F12" s="63"/>
      <c r="G12" s="63"/>
      <c r="H12" s="63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3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4" x14ac:dyDescent="0.45">
      <c r="A14" s="38"/>
      <c r="B14" s="67" t="s">
        <v>52</v>
      </c>
      <c r="C14" s="67"/>
      <c r="D14" s="67"/>
      <c r="E14" s="67"/>
      <c r="F14" s="67"/>
      <c r="G14" s="67"/>
      <c r="H14" s="67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3">
      <c r="A15" s="38"/>
      <c r="B15" s="61" t="s">
        <v>16</v>
      </c>
      <c r="C15" s="61"/>
      <c r="D15" s="61"/>
      <c r="E15" s="61"/>
      <c r="F15" s="61"/>
      <c r="G15" s="61"/>
      <c r="H15" s="6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3">
      <c r="A16" s="37"/>
      <c r="B16" s="69" t="s">
        <v>18</v>
      </c>
      <c r="C16" s="69"/>
      <c r="D16" s="69"/>
      <c r="E16" s="37"/>
      <c r="F16" s="69" t="s">
        <v>17</v>
      </c>
      <c r="G16" s="69"/>
      <c r="H16" s="69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3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3">
      <c r="A18" s="43" t="s">
        <v>8</v>
      </c>
      <c r="B18" s="21">
        <v>674439.42794279417</v>
      </c>
      <c r="C18" s="21">
        <v>472459.20283774368</v>
      </c>
      <c r="D18" s="21"/>
      <c r="E18" s="22"/>
      <c r="F18" s="21">
        <v>510296.30871391081</v>
      </c>
      <c r="G18" s="21">
        <v>369131.68388434465</v>
      </c>
      <c r="H18" s="21"/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3">
      <c r="A19" s="43" t="s">
        <v>9</v>
      </c>
      <c r="B19" s="21">
        <v>528549.79097909795</v>
      </c>
      <c r="C19" s="21">
        <v>394966.80226310133</v>
      </c>
      <c r="D19" s="21"/>
      <c r="E19" s="22"/>
      <c r="F19" s="21">
        <v>521893.67398986872</v>
      </c>
      <c r="G19" s="21">
        <v>370961.85098798707</v>
      </c>
      <c r="H19" s="21"/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3">
      <c r="A20" s="43" t="s">
        <v>10</v>
      </c>
      <c r="B20" s="21">
        <v>411179.62</v>
      </c>
      <c r="C20" s="21">
        <v>335781.44</v>
      </c>
      <c r="D20" s="21"/>
      <c r="E20" s="22"/>
      <c r="F20" s="21">
        <v>552550.40419947496</v>
      </c>
      <c r="G20" s="21">
        <v>333800.48818965029</v>
      </c>
      <c r="H20" s="21"/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3">
      <c r="A21" s="43" t="s">
        <v>2</v>
      </c>
      <c r="B21" s="21">
        <v>608563.54</v>
      </c>
      <c r="C21" s="21">
        <v>452130.67000000004</v>
      </c>
      <c r="D21" s="21"/>
      <c r="E21" s="22"/>
      <c r="F21" s="21">
        <v>561680.92749398958</v>
      </c>
      <c r="G21" s="21">
        <v>299245.56</v>
      </c>
      <c r="H21" s="21"/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3">
      <c r="A22" s="43" t="s">
        <v>11</v>
      </c>
      <c r="B22" s="21">
        <v>993563.54</v>
      </c>
      <c r="C22" s="21">
        <v>488107.52000000002</v>
      </c>
      <c r="D22" s="21"/>
      <c r="E22" s="22"/>
      <c r="F22" s="21"/>
      <c r="G22" s="21"/>
      <c r="H22" s="21"/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3">
      <c r="A23" s="43" t="s">
        <v>12</v>
      </c>
      <c r="B23" s="21">
        <v>512849.55</v>
      </c>
      <c r="C23" s="21">
        <v>390975.65</v>
      </c>
      <c r="D23" s="21"/>
      <c r="E23" s="22"/>
      <c r="F23" s="21"/>
      <c r="G23" s="21"/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3">
      <c r="A24" s="43" t="s">
        <v>13</v>
      </c>
      <c r="B24" s="21">
        <v>641515.25</v>
      </c>
      <c r="C24" s="21">
        <v>588468.22</v>
      </c>
      <c r="D24" s="21"/>
      <c r="E24" s="22"/>
      <c r="F24" s="21"/>
      <c r="G24" s="21"/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 x14ac:dyDescent="0.3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 x14ac:dyDescent="0.3">
      <c r="A26" s="37"/>
      <c r="B26" s="62"/>
      <c r="C26" s="62"/>
      <c r="D26" s="62"/>
      <c r="E26" s="62"/>
      <c r="F26" s="62"/>
      <c r="G26" s="62"/>
      <c r="H26" s="62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3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4" x14ac:dyDescent="0.45">
      <c r="A28" s="38"/>
      <c r="B28" s="67" t="str">
        <f>"Input Water Produced ("&amp;C10&amp;")"</f>
        <v>Input Water Produced (MG)</v>
      </c>
      <c r="C28" s="67"/>
      <c r="D28" s="67"/>
      <c r="E28" s="67"/>
      <c r="F28" s="67"/>
      <c r="G28" s="67"/>
      <c r="H28" s="67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3">
      <c r="A29" s="38"/>
      <c r="B29" s="61" t="s">
        <v>21</v>
      </c>
      <c r="C29" s="61"/>
      <c r="D29" s="61"/>
      <c r="E29" s="61"/>
      <c r="F29" s="61"/>
      <c r="G29" s="61"/>
      <c r="H29" s="6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4" x14ac:dyDescent="0.45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x14ac:dyDescent="0.3">
      <c r="A31" s="38"/>
      <c r="B31" s="35"/>
      <c r="C31" s="43" t="s">
        <v>8</v>
      </c>
      <c r="D31" s="20"/>
      <c r="E31" s="44"/>
      <c r="F31" s="20"/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3">
      <c r="A32" s="38"/>
      <c r="B32" s="35"/>
      <c r="C32" s="43" t="s">
        <v>9</v>
      </c>
      <c r="D32" s="20"/>
      <c r="E32" s="44"/>
      <c r="F32" s="20"/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3">
      <c r="A33" s="38"/>
      <c r="B33" s="35"/>
      <c r="C33" s="43" t="s">
        <v>10</v>
      </c>
      <c r="D33" s="20"/>
      <c r="E33" s="44"/>
      <c r="F33" s="20"/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3">
      <c r="A34" s="38"/>
      <c r="B34" s="35"/>
      <c r="C34" s="43" t="s">
        <v>2</v>
      </c>
      <c r="D34" s="20"/>
      <c r="E34" s="44"/>
      <c r="F34" s="20"/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3">
      <c r="A35" s="38"/>
      <c r="B35" s="35"/>
      <c r="C35" s="43" t="s">
        <v>11</v>
      </c>
      <c r="D35" s="20"/>
      <c r="E35" s="44"/>
      <c r="F35" s="20"/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3">
      <c r="A36" s="38"/>
      <c r="B36" s="35"/>
      <c r="C36" s="43" t="s">
        <v>12</v>
      </c>
      <c r="D36" s="20"/>
      <c r="E36" s="44"/>
      <c r="F36" s="20"/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3">
      <c r="A37" s="38"/>
      <c r="B37" s="35"/>
      <c r="C37" s="43" t="s">
        <v>13</v>
      </c>
      <c r="D37" s="20"/>
      <c r="E37" s="44"/>
      <c r="F37" s="20"/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3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3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3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3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3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3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3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3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3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3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3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3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3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3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3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3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3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3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3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3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3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3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3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3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3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3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3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x14ac:dyDescent="0.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x14ac:dyDescent="0.3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x14ac:dyDescent="0.3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x14ac:dyDescent="0.3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x14ac:dyDescent="0.3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x14ac:dyDescent="0.3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x14ac:dyDescent="0.3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x14ac:dyDescent="0.3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x14ac:dyDescent="0.3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x14ac:dyDescent="0.3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x14ac:dyDescent="0.3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x14ac:dyDescent="0.3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x14ac:dyDescent="0.3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x14ac:dyDescent="0.3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3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3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3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3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3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3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3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3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3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3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3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3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3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3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3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3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3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3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3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3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3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3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3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3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3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3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3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3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3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3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3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3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3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3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3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3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3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3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3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3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3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3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3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3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3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3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3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3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3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3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3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3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3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3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3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3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3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3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3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3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3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3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3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3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3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3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3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3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3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3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3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3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3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3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3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3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3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3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3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3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3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3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3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3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3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3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3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3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3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3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3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3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3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3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3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3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3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3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3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3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3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3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3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3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3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3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3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3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3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3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3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3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3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3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3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3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3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3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3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3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3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3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3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3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3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3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3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3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3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3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3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3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3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3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3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3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3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3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3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3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3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3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3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3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3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3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3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3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3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3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3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3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3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3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3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3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3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3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3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3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3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3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3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3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3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3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3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3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3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3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3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3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3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3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3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3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3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3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3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3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3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3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3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3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3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3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3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3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3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3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3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3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3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3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3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3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5"/>
  <sheetViews>
    <sheetView tabSelected="1" view="pageBreakPreview" topLeftCell="C2" zoomScaleNormal="100" zoomScaleSheetLayoutView="100" workbookViewId="0">
      <selection activeCell="K2" sqref="K2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18" width="9.109375" style="32"/>
    <col min="19" max="21" width="12.21875" style="32" customWidth="1"/>
    <col min="22" max="16384" width="9.109375" style="8"/>
  </cols>
  <sheetData>
    <row r="1" spans="1:26" ht="23.4" x14ac:dyDescent="0.45">
      <c r="A1" s="47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2"/>
      <c r="W1" s="32"/>
      <c r="X1" s="32"/>
      <c r="Y1" s="32"/>
      <c r="Z1" s="32"/>
    </row>
    <row r="2" spans="1:26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2"/>
      <c r="W2" s="32"/>
      <c r="X2" s="32"/>
      <c r="Y2" s="32"/>
      <c r="Z2" s="32"/>
    </row>
    <row r="3" spans="1:26" ht="18" x14ac:dyDescent="0.35">
      <c r="A3" s="35"/>
      <c r="B3" s="48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2"/>
      <c r="W3" s="32"/>
      <c r="X3" s="32"/>
      <c r="Y3" s="32"/>
      <c r="Z3" s="32"/>
    </row>
    <row r="4" spans="1:26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2"/>
      <c r="W4" s="32"/>
      <c r="X4" s="32"/>
      <c r="Y4" s="32"/>
      <c r="Z4" s="32"/>
    </row>
    <row r="5" spans="1:26" x14ac:dyDescent="0.3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2"/>
      <c r="W5" s="32"/>
      <c r="X5" s="32"/>
      <c r="Y5" s="32"/>
      <c r="Z5" s="32"/>
    </row>
    <row r="6" spans="1:26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2"/>
      <c r="W6" s="32"/>
      <c r="X6" s="32"/>
      <c r="Y6" s="32"/>
      <c r="Z6" s="32"/>
    </row>
    <row r="7" spans="1:26" x14ac:dyDescent="0.3">
      <c r="P7" s="8"/>
      <c r="V7" s="32"/>
      <c r="W7" s="32"/>
      <c r="X7" s="32"/>
      <c r="Y7" s="32"/>
      <c r="Z7" s="32"/>
    </row>
    <row r="8" spans="1:26" x14ac:dyDescent="0.3">
      <c r="C8" s="25" t="s">
        <v>2</v>
      </c>
      <c r="E8" s="27">
        <v>6897025.629999999</v>
      </c>
      <c r="G8" s="27">
        <v>1739861.0900000003</v>
      </c>
      <c r="H8" s="52"/>
      <c r="I8" s="51">
        <v>1132124.7300000002</v>
      </c>
      <c r="K8" s="27">
        <v>887546.29</v>
      </c>
      <c r="M8" s="27">
        <v>4148160.1600000006</v>
      </c>
      <c r="O8" s="27">
        <f>SUM(E8,G8,I8,K8,M8)</f>
        <v>14804717.899999999</v>
      </c>
      <c r="P8" s="8"/>
      <c r="V8" s="32"/>
      <c r="W8" s="32"/>
      <c r="X8" s="32"/>
      <c r="Y8" s="32"/>
      <c r="Z8" s="32"/>
    </row>
    <row r="9" spans="1:26" x14ac:dyDescent="0.3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47</v>
      </c>
      <c r="J9" s="26"/>
      <c r="K9" s="26" t="s">
        <v>31</v>
      </c>
      <c r="L9" s="26"/>
      <c r="M9" s="26" t="s">
        <v>32</v>
      </c>
      <c r="N9" s="26"/>
      <c r="O9" s="26" t="s">
        <v>33</v>
      </c>
      <c r="P9" s="8"/>
      <c r="V9" s="32"/>
      <c r="W9" s="32"/>
      <c r="X9" s="32"/>
      <c r="Y9" s="32"/>
      <c r="Z9" s="32"/>
    </row>
    <row r="10" spans="1:26" x14ac:dyDescent="0.3">
      <c r="P10" s="8"/>
      <c r="V10" s="32"/>
      <c r="W10" s="32"/>
      <c r="X10" s="32"/>
      <c r="Y10" s="32"/>
      <c r="Z10" s="32"/>
    </row>
    <row r="11" spans="1:26" x14ac:dyDescent="0.3">
      <c r="C11" s="25" t="s">
        <v>10</v>
      </c>
      <c r="E11" s="27">
        <v>5970393.1200000001</v>
      </c>
      <c r="G11" s="27">
        <v>1889037.3</v>
      </c>
      <c r="H11" s="52"/>
      <c r="I11" s="51">
        <v>1221441.01</v>
      </c>
      <c r="K11" s="27">
        <v>853526.74</v>
      </c>
      <c r="M11" s="27">
        <v>3862868.96</v>
      </c>
      <c r="O11" s="27">
        <f>SUM(E11,G11,I11,K11,M11)</f>
        <v>13797267.129999999</v>
      </c>
      <c r="P11" s="8"/>
      <c r="V11" s="32"/>
      <c r="W11" s="32"/>
      <c r="X11" s="32"/>
      <c r="Y11" s="32"/>
      <c r="Z11" s="32"/>
    </row>
    <row r="12" spans="1:26" x14ac:dyDescent="0.3">
      <c r="C12" s="26" t="s">
        <v>54</v>
      </c>
      <c r="D12" s="26"/>
      <c r="E12" s="26" t="s">
        <v>29</v>
      </c>
      <c r="F12" s="26"/>
      <c r="G12" s="26" t="s">
        <v>30</v>
      </c>
      <c r="H12" s="26"/>
      <c r="I12" s="26" t="s">
        <v>47</v>
      </c>
      <c r="J12" s="26"/>
      <c r="K12" s="26" t="s">
        <v>31</v>
      </c>
      <c r="L12" s="26"/>
      <c r="M12" s="26" t="s">
        <v>32</v>
      </c>
      <c r="N12" s="26"/>
      <c r="O12" s="26" t="s">
        <v>33</v>
      </c>
      <c r="P12" s="8"/>
      <c r="V12" s="32"/>
      <c r="W12" s="32"/>
      <c r="X12" s="32"/>
      <c r="Y12" s="32"/>
      <c r="Z12" s="32"/>
    </row>
    <row r="13" spans="1:26" x14ac:dyDescent="0.3">
      <c r="P13" s="8"/>
      <c r="V13" s="32"/>
      <c r="W13" s="32"/>
      <c r="X13" s="32"/>
      <c r="Y13" s="32"/>
      <c r="Z13" s="32"/>
    </row>
    <row r="14" spans="1:26" x14ac:dyDescent="0.3">
      <c r="C14" s="25" t="s">
        <v>9</v>
      </c>
      <c r="E14" s="27">
        <v>5930873.8700000001</v>
      </c>
      <c r="G14" s="27">
        <v>1802334.49</v>
      </c>
      <c r="H14" s="52"/>
      <c r="I14" s="51">
        <v>1180118.4699999997</v>
      </c>
      <c r="K14" s="27">
        <v>851178.46</v>
      </c>
      <c r="M14" s="27">
        <v>3615841.97</v>
      </c>
      <c r="O14" s="27">
        <f>SUM(E14,G14,I14,K14,M14)</f>
        <v>13380347.26</v>
      </c>
      <c r="P14" s="8"/>
      <c r="V14" s="32"/>
      <c r="W14" s="32"/>
      <c r="X14" s="32"/>
      <c r="Y14" s="32"/>
      <c r="Z14" s="32"/>
    </row>
    <row r="15" spans="1:26" x14ac:dyDescent="0.3">
      <c r="C15" s="26" t="s">
        <v>54</v>
      </c>
      <c r="D15" s="26"/>
      <c r="E15" s="26" t="s">
        <v>29</v>
      </c>
      <c r="F15" s="26"/>
      <c r="G15" s="26" t="s">
        <v>30</v>
      </c>
      <c r="H15" s="26"/>
      <c r="I15" s="26" t="s">
        <v>47</v>
      </c>
      <c r="J15" s="26"/>
      <c r="K15" s="26" t="s">
        <v>31</v>
      </c>
      <c r="L15" s="26"/>
      <c r="M15" s="26" t="s">
        <v>32</v>
      </c>
      <c r="N15" s="26"/>
      <c r="O15" s="26" t="s">
        <v>33</v>
      </c>
      <c r="P15" s="8"/>
      <c r="V15" s="32"/>
      <c r="W15" s="32"/>
      <c r="X15" s="32"/>
      <c r="Y15" s="32"/>
      <c r="Z15" s="32"/>
    </row>
    <row r="16" spans="1:26" x14ac:dyDescent="0.3">
      <c r="P16" s="8"/>
      <c r="V16" s="32"/>
      <c r="W16" s="32"/>
      <c r="X16" s="32"/>
      <c r="Y16" s="32"/>
      <c r="Z16" s="32"/>
    </row>
    <row r="17" spans="1:26" x14ac:dyDescent="0.3">
      <c r="P17" s="8"/>
      <c r="V17" s="32"/>
      <c r="W17" s="32"/>
      <c r="X17" s="32"/>
      <c r="Y17" s="32"/>
      <c r="Z17" s="32"/>
    </row>
    <row r="18" spans="1:26" x14ac:dyDescent="0.3">
      <c r="C18" s="25" t="s">
        <v>2</v>
      </c>
      <c r="E18" s="27">
        <v>6319654.7800000003</v>
      </c>
      <c r="G18" s="27">
        <v>1710054.1529793008</v>
      </c>
      <c r="H18" s="52"/>
      <c r="I18" s="51">
        <v>1183012.0470206994</v>
      </c>
      <c r="K18" s="27">
        <v>884306.99</v>
      </c>
      <c r="M18" s="27">
        <v>4419247</v>
      </c>
      <c r="O18" s="27">
        <f>SUM(E18,G18,I18,K18,M18)</f>
        <v>14516274.970000001</v>
      </c>
      <c r="P18" s="8"/>
      <c r="V18" s="32"/>
      <c r="W18" s="32"/>
      <c r="X18" s="32"/>
      <c r="Y18" s="32"/>
      <c r="Z18" s="32"/>
    </row>
    <row r="19" spans="1:26" x14ac:dyDescent="0.3">
      <c r="C19" s="26" t="s">
        <v>35</v>
      </c>
      <c r="D19" s="26"/>
      <c r="E19" s="26" t="s">
        <v>29</v>
      </c>
      <c r="F19" s="26"/>
      <c r="G19" s="26" t="s">
        <v>30</v>
      </c>
      <c r="H19" s="26"/>
      <c r="I19" s="26" t="s">
        <v>47</v>
      </c>
      <c r="J19" s="26"/>
      <c r="K19" s="26" t="s">
        <v>31</v>
      </c>
      <c r="L19" s="26"/>
      <c r="M19" s="26" t="s">
        <v>32</v>
      </c>
      <c r="N19" s="26"/>
      <c r="O19" s="26" t="s">
        <v>33</v>
      </c>
      <c r="P19" s="8"/>
      <c r="V19" s="32"/>
      <c r="W19" s="32"/>
      <c r="X19" s="32"/>
      <c r="Y19" s="32"/>
      <c r="Z19" s="32"/>
    </row>
    <row r="20" spans="1:26" x14ac:dyDescent="0.3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8"/>
      <c r="V20" s="32"/>
      <c r="W20" s="32"/>
      <c r="X20" s="32"/>
      <c r="Y20" s="32"/>
      <c r="Z20" s="32"/>
    </row>
    <row r="21" spans="1:26" x14ac:dyDescent="0.3">
      <c r="C21" s="25" t="s">
        <v>10</v>
      </c>
      <c r="E21" s="27">
        <v>5530924.5800000001</v>
      </c>
      <c r="G21" s="27">
        <v>2346444.29</v>
      </c>
      <c r="H21" s="52"/>
      <c r="I21" s="51">
        <v>1344857.05</v>
      </c>
      <c r="K21" s="27">
        <v>942303.25</v>
      </c>
      <c r="M21" s="27">
        <f>5049676.18+3701</f>
        <v>5053377.18</v>
      </c>
      <c r="O21" s="27">
        <f>SUM(E21,G21,I21,K21,M21)</f>
        <v>15217906.35</v>
      </c>
      <c r="P21" s="8"/>
      <c r="S21" s="55">
        <f>G21/(G21+I21)</f>
        <v>0.6356685823975563</v>
      </c>
      <c r="V21" s="32"/>
      <c r="W21" s="32"/>
      <c r="X21" s="32"/>
      <c r="Y21" s="32"/>
      <c r="Z21" s="32"/>
    </row>
    <row r="22" spans="1:26" x14ac:dyDescent="0.3">
      <c r="C22" s="26" t="s">
        <v>35</v>
      </c>
      <c r="D22" s="26"/>
      <c r="E22" s="26" t="s">
        <v>29</v>
      </c>
      <c r="F22" s="26"/>
      <c r="G22" s="26" t="s">
        <v>30</v>
      </c>
      <c r="H22" s="26"/>
      <c r="I22" s="26" t="s">
        <v>47</v>
      </c>
      <c r="J22" s="26"/>
      <c r="K22" s="26" t="s">
        <v>31</v>
      </c>
      <c r="L22" s="26"/>
      <c r="M22" s="26" t="s">
        <v>32</v>
      </c>
      <c r="N22" s="26"/>
      <c r="O22" s="26" t="s">
        <v>33</v>
      </c>
      <c r="P22" s="8"/>
      <c r="V22" s="32"/>
      <c r="W22" s="32"/>
      <c r="X22" s="32"/>
      <c r="Y22" s="32"/>
      <c r="Z22" s="32"/>
    </row>
    <row r="23" spans="1:26" x14ac:dyDescent="0.3">
      <c r="P23" s="8"/>
      <c r="V23" s="32"/>
      <c r="W23" s="32"/>
      <c r="X23" s="32"/>
      <c r="Y23" s="32"/>
      <c r="Z23" s="32"/>
    </row>
    <row r="24" spans="1:26" x14ac:dyDescent="0.3">
      <c r="C24" s="25" t="s">
        <v>9</v>
      </c>
      <c r="E24" s="27">
        <v>6403178.6399999997</v>
      </c>
      <c r="G24" s="27">
        <v>3135195.85</v>
      </c>
      <c r="H24" s="52"/>
      <c r="I24" s="51">
        <v>1350341.65</v>
      </c>
      <c r="K24" s="27">
        <v>916346.91</v>
      </c>
      <c r="M24" s="27">
        <f>5516938.5+122580.02</f>
        <v>5639518.5199999996</v>
      </c>
      <c r="O24" s="27">
        <f>SUM(E24,G24,I24,K24,M24)</f>
        <v>17444581.57</v>
      </c>
      <c r="P24" s="8"/>
      <c r="S24" s="55">
        <f>G24/(G24+I24)</f>
        <v>0.69895655760318587</v>
      </c>
      <c r="V24" s="32"/>
      <c r="W24" s="32"/>
      <c r="X24" s="32"/>
      <c r="Y24" s="32"/>
      <c r="Z24" s="32"/>
    </row>
    <row r="25" spans="1:26" x14ac:dyDescent="0.3">
      <c r="C25" s="26" t="s">
        <v>36</v>
      </c>
      <c r="D25" s="26"/>
      <c r="E25" s="26" t="s">
        <v>29</v>
      </c>
      <c r="F25" s="26"/>
      <c r="G25" s="26" t="s">
        <v>30</v>
      </c>
      <c r="H25" s="26"/>
      <c r="I25" s="26" t="s">
        <v>47</v>
      </c>
      <c r="J25" s="26"/>
      <c r="K25" s="26" t="s">
        <v>31</v>
      </c>
      <c r="L25" s="26"/>
      <c r="M25" s="26" t="s">
        <v>32</v>
      </c>
      <c r="N25" s="26"/>
      <c r="O25" s="26" t="s">
        <v>33</v>
      </c>
      <c r="P25" s="26"/>
      <c r="V25" s="32"/>
      <c r="W25" s="32"/>
      <c r="X25" s="32"/>
      <c r="Y25" s="32"/>
      <c r="Z25" s="32"/>
    </row>
    <row r="26" spans="1:26" x14ac:dyDescent="0.3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V26" s="32"/>
      <c r="W26" s="32"/>
      <c r="X26" s="32"/>
      <c r="Y26" s="32"/>
      <c r="Z26" s="32"/>
    </row>
    <row r="27" spans="1:26" x14ac:dyDescent="0.3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V27" s="32"/>
      <c r="W27" s="32"/>
      <c r="X27" s="32"/>
      <c r="Y27" s="32"/>
      <c r="Z27" s="32"/>
    </row>
    <row r="28" spans="1:26" ht="18" x14ac:dyDescent="0.35">
      <c r="A28" s="35"/>
      <c r="B28" s="48" t="s">
        <v>37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</row>
    <row r="29" spans="1:26" x14ac:dyDescent="0.3">
      <c r="A29" s="35"/>
      <c r="B29" s="35"/>
      <c r="C29" s="54" t="s">
        <v>53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2"/>
      <c r="W29" s="32"/>
      <c r="X29" s="32"/>
      <c r="Y29" s="32"/>
      <c r="Z29" s="32"/>
    </row>
    <row r="30" spans="1:26" x14ac:dyDescent="0.3">
      <c r="A30" s="35"/>
      <c r="B30" s="35"/>
      <c r="C30" s="35" t="s">
        <v>38</v>
      </c>
      <c r="D30" s="35"/>
      <c r="E30" s="35"/>
      <c r="F30" s="35"/>
      <c r="G30" s="35"/>
      <c r="H30" s="35"/>
      <c r="I30" s="35"/>
      <c r="J30" s="35"/>
      <c r="K30" s="35"/>
      <c r="L30" s="35"/>
      <c r="M30" s="53"/>
      <c r="N30" s="35"/>
      <c r="O30" s="35"/>
      <c r="P30" s="35"/>
      <c r="Q30" s="35"/>
      <c r="R30" s="35"/>
      <c r="S30" s="35"/>
      <c r="T30" s="35"/>
      <c r="U30" s="35"/>
      <c r="V30" s="32"/>
      <c r="W30" s="32"/>
      <c r="X30" s="32"/>
      <c r="Y30" s="32"/>
      <c r="Z30" s="32"/>
    </row>
    <row r="31" spans="1:26" x14ac:dyDescent="0.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2"/>
      <c r="W31" s="32"/>
      <c r="X31" s="32"/>
      <c r="Y31" s="32"/>
      <c r="Z31" s="32"/>
    </row>
    <row r="32" spans="1:26" x14ac:dyDescent="0.3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2"/>
      <c r="W32" s="32"/>
      <c r="X32" s="32"/>
      <c r="Y32" s="32"/>
      <c r="Z32" s="32"/>
    </row>
    <row r="33" spans="1:26" x14ac:dyDescent="0.3">
      <c r="A33" s="49"/>
      <c r="B33" s="49"/>
      <c r="C33" s="25" t="s">
        <v>10</v>
      </c>
      <c r="D33" s="49"/>
      <c r="E33" s="21" t="s">
        <v>48</v>
      </c>
      <c r="F33" s="49"/>
      <c r="G33" s="27">
        <v>0</v>
      </c>
      <c r="H33" s="51"/>
      <c r="I33" s="51"/>
      <c r="J33" s="49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2"/>
      <c r="W33" s="32"/>
      <c r="X33" s="32"/>
      <c r="Y33" s="32"/>
      <c r="Z33" s="32"/>
    </row>
    <row r="34" spans="1:26" ht="28.8" x14ac:dyDescent="0.3">
      <c r="C34" s="26" t="s">
        <v>28</v>
      </c>
      <c r="D34" s="26"/>
      <c r="E34" s="28" t="s">
        <v>39</v>
      </c>
      <c r="F34" s="26"/>
      <c r="G34" s="28" t="s">
        <v>40</v>
      </c>
      <c r="H34" s="28"/>
      <c r="I34" s="28"/>
      <c r="J34" s="26"/>
      <c r="K34" s="46"/>
      <c r="L34" s="46"/>
      <c r="M34" s="46"/>
      <c r="N34" s="46"/>
      <c r="O34" s="46"/>
      <c r="P34" s="46"/>
      <c r="V34" s="32"/>
      <c r="W34" s="32"/>
      <c r="X34" s="32"/>
    </row>
    <row r="35" spans="1:26" x14ac:dyDescent="0.3">
      <c r="K35" s="32"/>
      <c r="L35" s="32"/>
      <c r="M35" s="32"/>
      <c r="N35" s="32"/>
      <c r="O35" s="32"/>
      <c r="V35" s="32"/>
      <c r="W35" s="32"/>
      <c r="X35" s="32"/>
    </row>
    <row r="36" spans="1:26" x14ac:dyDescent="0.3">
      <c r="C36" s="26"/>
      <c r="D36" s="26"/>
      <c r="E36" s="26"/>
      <c r="F36" s="26"/>
      <c r="G36" s="26"/>
      <c r="H36" s="26"/>
      <c r="I36" s="26"/>
      <c r="J36" s="26"/>
      <c r="K36" s="46"/>
      <c r="L36" s="32"/>
      <c r="M36" s="32"/>
      <c r="N36" s="32"/>
      <c r="O36" s="32"/>
      <c r="V36" s="32"/>
      <c r="W36" s="32"/>
      <c r="X36" s="32"/>
    </row>
    <row r="37" spans="1:26" x14ac:dyDescent="0.3">
      <c r="C37" s="25" t="s">
        <v>9</v>
      </c>
      <c r="D37" s="26"/>
      <c r="E37" s="21">
        <v>0</v>
      </c>
      <c r="F37" s="26"/>
      <c r="G37" s="27">
        <v>0</v>
      </c>
      <c r="H37" s="51"/>
      <c r="I37" s="51"/>
      <c r="J37" s="26"/>
      <c r="K37" s="46"/>
      <c r="L37" s="32"/>
      <c r="M37" s="32"/>
      <c r="N37" s="32"/>
      <c r="O37" s="32"/>
      <c r="V37" s="32"/>
      <c r="W37" s="32"/>
      <c r="X37" s="32"/>
    </row>
    <row r="38" spans="1:26" ht="28.8" x14ac:dyDescent="0.3">
      <c r="C38" s="26" t="s">
        <v>34</v>
      </c>
      <c r="D38" s="26"/>
      <c r="E38" s="28" t="s">
        <v>39</v>
      </c>
      <c r="F38" s="26"/>
      <c r="G38" s="28" t="s">
        <v>40</v>
      </c>
      <c r="H38" s="28"/>
      <c r="I38" s="28"/>
      <c r="J38" s="26"/>
      <c r="K38" s="46"/>
      <c r="L38" s="32"/>
      <c r="M38" s="32"/>
      <c r="N38" s="32"/>
      <c r="O38" s="32"/>
      <c r="V38" s="32"/>
      <c r="W38" s="32"/>
      <c r="X38" s="32"/>
    </row>
    <row r="39" spans="1:26" x14ac:dyDescent="0.3">
      <c r="C39" s="26"/>
      <c r="D39" s="26"/>
      <c r="E39" s="26"/>
      <c r="F39" s="26"/>
      <c r="G39" s="26"/>
      <c r="H39" s="26"/>
      <c r="I39" s="26"/>
      <c r="J39" s="26"/>
      <c r="K39" s="46"/>
      <c r="L39" s="32"/>
      <c r="M39" s="32"/>
      <c r="N39" s="32"/>
      <c r="O39" s="32"/>
      <c r="V39" s="32"/>
      <c r="W39" s="32"/>
      <c r="X39" s="32"/>
    </row>
    <row r="40" spans="1:26" x14ac:dyDescent="0.3">
      <c r="C40" s="26"/>
      <c r="D40" s="26"/>
      <c r="E40" s="26"/>
      <c r="F40" s="26"/>
      <c r="G40" s="26"/>
      <c r="H40" s="26"/>
      <c r="I40" s="26"/>
      <c r="J40" s="26"/>
      <c r="K40" s="46"/>
      <c r="L40" s="32"/>
      <c r="M40" s="32"/>
      <c r="N40" s="32"/>
      <c r="O40" s="32"/>
      <c r="V40" s="32"/>
      <c r="W40" s="32"/>
      <c r="X40" s="32"/>
    </row>
    <row r="41" spans="1:26" x14ac:dyDescent="0.3">
      <c r="C41" s="25" t="s">
        <v>10</v>
      </c>
      <c r="D41" s="26"/>
      <c r="E41" s="21">
        <v>0</v>
      </c>
      <c r="F41" s="26"/>
      <c r="G41" s="27">
        <v>0</v>
      </c>
      <c r="H41" s="51"/>
      <c r="I41" s="51"/>
      <c r="J41" s="26"/>
      <c r="K41" s="46"/>
      <c r="L41" s="32"/>
      <c r="M41" s="32"/>
      <c r="N41" s="32"/>
      <c r="O41" s="32"/>
      <c r="V41" s="32"/>
      <c r="W41" s="32"/>
      <c r="X41" s="32"/>
    </row>
    <row r="42" spans="1:26" ht="28.8" x14ac:dyDescent="0.3">
      <c r="C42" s="26" t="s">
        <v>35</v>
      </c>
      <c r="D42" s="26"/>
      <c r="E42" s="28" t="s">
        <v>39</v>
      </c>
      <c r="F42" s="26"/>
      <c r="G42" s="28" t="s">
        <v>40</v>
      </c>
      <c r="H42" s="28"/>
      <c r="I42" s="28"/>
      <c r="J42" s="26"/>
      <c r="K42" s="46"/>
      <c r="L42" s="32"/>
      <c r="M42" s="32"/>
      <c r="N42" s="32"/>
      <c r="O42" s="32"/>
      <c r="V42" s="32"/>
      <c r="W42" s="32"/>
      <c r="X42" s="32"/>
    </row>
    <row r="43" spans="1:26" x14ac:dyDescent="0.3">
      <c r="C43" s="26"/>
      <c r="D43" s="26"/>
      <c r="E43" s="26"/>
      <c r="F43" s="26"/>
      <c r="G43" s="26"/>
      <c r="H43" s="26"/>
      <c r="I43" s="26"/>
      <c r="J43" s="26"/>
      <c r="K43" s="46"/>
      <c r="L43" s="32"/>
      <c r="M43" s="32"/>
      <c r="N43" s="32"/>
      <c r="O43" s="32"/>
      <c r="V43" s="32"/>
      <c r="W43" s="32"/>
      <c r="X43" s="32"/>
    </row>
    <row r="44" spans="1:26" x14ac:dyDescent="0.3">
      <c r="C44" s="26"/>
      <c r="D44" s="26"/>
      <c r="E44" s="26"/>
      <c r="F44" s="26"/>
      <c r="G44" s="26"/>
      <c r="H44" s="26"/>
      <c r="I44" s="26"/>
      <c r="J44" s="26"/>
      <c r="K44" s="46"/>
      <c r="L44" s="32"/>
      <c r="M44" s="32"/>
      <c r="N44" s="32"/>
      <c r="O44" s="32"/>
      <c r="V44" s="32"/>
      <c r="W44" s="32"/>
      <c r="X44" s="32"/>
    </row>
    <row r="45" spans="1:26" x14ac:dyDescent="0.3">
      <c r="C45" s="25" t="s">
        <v>9</v>
      </c>
      <c r="D45" s="26"/>
      <c r="E45" s="21">
        <v>0</v>
      </c>
      <c r="F45" s="26"/>
      <c r="G45" s="27">
        <v>0</v>
      </c>
      <c r="H45" s="51"/>
      <c r="I45" s="51"/>
      <c r="J45" s="26"/>
      <c r="K45" s="46"/>
      <c r="L45" s="32"/>
      <c r="M45" s="32"/>
      <c r="N45" s="32"/>
      <c r="O45" s="32"/>
      <c r="V45" s="32"/>
      <c r="W45" s="32"/>
      <c r="X45" s="32"/>
    </row>
    <row r="46" spans="1:26" ht="28.8" x14ac:dyDescent="0.3">
      <c r="C46" s="26" t="s">
        <v>36</v>
      </c>
      <c r="D46" s="26"/>
      <c r="E46" s="28" t="s">
        <v>39</v>
      </c>
      <c r="F46" s="26"/>
      <c r="G46" s="28" t="s">
        <v>40</v>
      </c>
      <c r="H46" s="28"/>
      <c r="I46" s="28"/>
      <c r="J46" s="26"/>
      <c r="K46" s="46"/>
      <c r="L46" s="32"/>
      <c r="M46" s="32"/>
      <c r="N46" s="32"/>
      <c r="O46" s="32"/>
      <c r="V46" s="32"/>
      <c r="W46" s="32"/>
      <c r="X46" s="32"/>
    </row>
    <row r="47" spans="1:26" x14ac:dyDescent="0.3">
      <c r="C47" s="26"/>
      <c r="D47" s="26"/>
      <c r="E47" s="26"/>
      <c r="F47" s="26"/>
      <c r="G47" s="26"/>
      <c r="H47" s="26"/>
      <c r="I47" s="26"/>
      <c r="J47" s="26"/>
      <c r="K47" s="46"/>
      <c r="L47" s="32"/>
      <c r="M47" s="32"/>
      <c r="N47" s="32"/>
      <c r="O47" s="32"/>
      <c r="V47" s="32"/>
      <c r="W47" s="32"/>
      <c r="X47" s="32"/>
    </row>
    <row r="48" spans="1:26" x14ac:dyDescent="0.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2"/>
      <c r="M48" s="32"/>
      <c r="N48" s="32"/>
      <c r="O48" s="32"/>
      <c r="V48" s="32"/>
      <c r="W48" s="32"/>
      <c r="X48" s="32"/>
    </row>
    <row r="49" spans="1:24" ht="18" x14ac:dyDescent="0.35">
      <c r="A49" s="35"/>
      <c r="B49" s="48" t="s">
        <v>41</v>
      </c>
      <c r="C49" s="35"/>
      <c r="D49" s="35"/>
      <c r="E49" s="35"/>
      <c r="F49" s="35"/>
      <c r="G49" s="35"/>
      <c r="H49" s="35"/>
      <c r="I49" s="35"/>
      <c r="J49" s="35"/>
      <c r="K49" s="35"/>
      <c r="L49" s="32"/>
      <c r="M49" s="32"/>
      <c r="N49" s="32"/>
      <c r="O49" s="32"/>
      <c r="V49" s="32"/>
      <c r="W49" s="32"/>
      <c r="X49" s="32"/>
    </row>
    <row r="50" spans="1:24" x14ac:dyDescent="0.3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2"/>
      <c r="M50" s="32"/>
      <c r="N50" s="32"/>
      <c r="O50" s="32"/>
      <c r="V50" s="32"/>
      <c r="W50" s="32"/>
      <c r="X50" s="32"/>
    </row>
    <row r="51" spans="1:24" x14ac:dyDescent="0.3">
      <c r="A51" s="35"/>
      <c r="B51" s="35"/>
      <c r="C51" s="35" t="s">
        <v>42</v>
      </c>
      <c r="D51" s="35"/>
      <c r="E51" s="35"/>
      <c r="F51" s="35"/>
      <c r="G51" s="35"/>
      <c r="H51" s="35"/>
      <c r="I51" s="35"/>
      <c r="J51" s="35"/>
      <c r="K51" s="35"/>
      <c r="L51" s="32"/>
      <c r="M51" s="32"/>
      <c r="N51" s="32"/>
      <c r="O51" s="32"/>
      <c r="V51" s="32"/>
      <c r="W51" s="32"/>
      <c r="X51" s="32"/>
    </row>
    <row r="52" spans="1:24" x14ac:dyDescent="0.3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2"/>
      <c r="M52" s="32"/>
      <c r="N52" s="32"/>
      <c r="O52" s="32"/>
      <c r="V52" s="32"/>
      <c r="W52" s="32"/>
      <c r="X52" s="32"/>
    </row>
    <row r="53" spans="1:24" x14ac:dyDescent="0.3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32"/>
      <c r="O53" s="32"/>
      <c r="V53" s="32"/>
      <c r="W53" s="32"/>
      <c r="X53" s="32"/>
    </row>
    <row r="54" spans="1:24" x14ac:dyDescent="0.3">
      <c r="C54" s="25" t="s">
        <v>2</v>
      </c>
      <c r="D54" s="26"/>
      <c r="E54" s="27">
        <v>7357165.4800000004</v>
      </c>
      <c r="F54" s="26"/>
      <c r="G54" s="25" t="s">
        <v>10</v>
      </c>
      <c r="H54" s="26"/>
      <c r="I54" s="27">
        <v>7242792.5999999996</v>
      </c>
      <c r="J54" s="26"/>
      <c r="K54" s="25" t="s">
        <v>9</v>
      </c>
      <c r="L54" s="26"/>
      <c r="M54" s="27">
        <v>8274238.25</v>
      </c>
      <c r="N54" s="32"/>
      <c r="O54" s="32"/>
      <c r="V54" s="32"/>
      <c r="W54" s="32"/>
      <c r="X54" s="32"/>
    </row>
    <row r="55" spans="1:24" x14ac:dyDescent="0.3">
      <c r="C55" s="26" t="s">
        <v>28</v>
      </c>
      <c r="D55" s="26"/>
      <c r="E55" s="28" t="s">
        <v>43</v>
      </c>
      <c r="F55" s="26"/>
      <c r="G55" s="26" t="s">
        <v>28</v>
      </c>
      <c r="H55" s="26"/>
      <c r="I55" s="28" t="s">
        <v>43</v>
      </c>
      <c r="J55" s="26"/>
      <c r="K55" s="26" t="s">
        <v>34</v>
      </c>
      <c r="L55" s="26"/>
      <c r="M55" s="28" t="s">
        <v>43</v>
      </c>
      <c r="N55" s="32"/>
      <c r="O55" s="32"/>
      <c r="V55" s="32"/>
      <c r="W55" s="32"/>
      <c r="X55" s="32"/>
    </row>
    <row r="56" spans="1:24" x14ac:dyDescent="0.3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32"/>
      <c r="O56" s="32"/>
      <c r="V56" s="32"/>
      <c r="W56" s="32"/>
      <c r="X56" s="32"/>
    </row>
    <row r="57" spans="1:24" x14ac:dyDescent="0.3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32"/>
      <c r="O57" s="32"/>
      <c r="V57" s="32"/>
      <c r="W57" s="32"/>
      <c r="X57" s="32"/>
    </row>
    <row r="58" spans="1:24" x14ac:dyDescent="0.3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32"/>
      <c r="O58" s="32"/>
      <c r="V58" s="32"/>
      <c r="W58" s="32"/>
      <c r="X58" s="32"/>
    </row>
    <row r="59" spans="1:24" x14ac:dyDescent="0.3">
      <c r="C59" s="25" t="s">
        <v>2</v>
      </c>
      <c r="D59" s="26"/>
      <c r="E59" s="27">
        <v>8744123.8300000001</v>
      </c>
      <c r="F59" s="26"/>
      <c r="G59" s="25" t="s">
        <v>10</v>
      </c>
      <c r="H59" s="26"/>
      <c r="I59" s="27">
        <v>8511247.5600000005</v>
      </c>
      <c r="J59" s="26"/>
      <c r="K59" s="25" t="s">
        <v>9</v>
      </c>
      <c r="L59" s="26"/>
      <c r="M59" s="27">
        <v>7383250.1900000004</v>
      </c>
      <c r="N59" s="32"/>
      <c r="O59" s="32"/>
      <c r="V59" s="32"/>
      <c r="W59" s="32"/>
      <c r="X59" s="32"/>
    </row>
    <row r="60" spans="1:24" ht="28.8" x14ac:dyDescent="0.3">
      <c r="C60" s="28" t="s">
        <v>44</v>
      </c>
      <c r="D60" s="26"/>
      <c r="E60" s="28" t="s">
        <v>43</v>
      </c>
      <c r="F60" s="26"/>
      <c r="G60" s="28" t="s">
        <v>44</v>
      </c>
      <c r="H60" s="26"/>
      <c r="I60" s="28" t="s">
        <v>43</v>
      </c>
      <c r="J60" s="26"/>
      <c r="K60" s="28" t="s">
        <v>45</v>
      </c>
      <c r="L60" s="26"/>
      <c r="M60" s="28" t="s">
        <v>43</v>
      </c>
      <c r="N60" s="32"/>
      <c r="O60" s="32"/>
      <c r="V60" s="32"/>
      <c r="W60" s="32"/>
      <c r="X60" s="32"/>
    </row>
    <row r="61" spans="1:24" x14ac:dyDescent="0.3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32"/>
      <c r="O61" s="32"/>
      <c r="V61" s="32"/>
      <c r="W61" s="32"/>
      <c r="X61" s="32"/>
    </row>
    <row r="62" spans="1:24" x14ac:dyDescent="0.3">
      <c r="A62" s="32"/>
      <c r="B62" s="32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32"/>
      <c r="N62" s="32"/>
      <c r="O62" s="32"/>
      <c r="V62" s="32"/>
      <c r="W62" s="32"/>
      <c r="X62" s="32"/>
    </row>
    <row r="63" spans="1:24" x14ac:dyDescent="0.3">
      <c r="A63" s="32"/>
      <c r="B63" s="32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32"/>
      <c r="N63" s="32"/>
      <c r="O63" s="32"/>
      <c r="V63" s="32"/>
      <c r="W63" s="32"/>
      <c r="X63" s="32"/>
    </row>
    <row r="64" spans="1:24" x14ac:dyDescent="0.3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V64" s="32"/>
      <c r="W64" s="32"/>
      <c r="X64" s="32"/>
    </row>
    <row r="65" spans="1:24" x14ac:dyDescent="0.3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V65" s="32"/>
      <c r="W65" s="32"/>
      <c r="X65" s="32"/>
    </row>
    <row r="66" spans="1:24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V66" s="32"/>
      <c r="W66" s="32"/>
      <c r="X66" s="32"/>
    </row>
    <row r="67" spans="1:24" x14ac:dyDescent="0.3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V67" s="32"/>
      <c r="W67" s="32"/>
      <c r="X67" s="32"/>
    </row>
    <row r="68" spans="1:24" x14ac:dyDescent="0.3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V68" s="32"/>
      <c r="W68" s="32"/>
      <c r="X68" s="32"/>
    </row>
    <row r="69" spans="1:24" x14ac:dyDescent="0.3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V69" s="32"/>
      <c r="W69" s="32"/>
      <c r="X69" s="32"/>
    </row>
    <row r="70" spans="1:24" x14ac:dyDescent="0.3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V70" s="32"/>
      <c r="W70" s="32"/>
      <c r="X70" s="32"/>
    </row>
    <row r="71" spans="1:24" x14ac:dyDescent="0.3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V71" s="32"/>
      <c r="W71" s="32"/>
      <c r="X71" s="32"/>
    </row>
    <row r="72" spans="1:24" x14ac:dyDescent="0.3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24" x14ac:dyDescent="0.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24" x14ac:dyDescent="0.3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24" x14ac:dyDescent="0.3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24" x14ac:dyDescent="0.3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24" x14ac:dyDescent="0.3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24" x14ac:dyDescent="0.3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24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24" x14ac:dyDescent="0.3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x14ac:dyDescent="0.3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x14ac:dyDescent="0.3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x14ac:dyDescent="0.3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x14ac:dyDescent="0.3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x14ac:dyDescent="0.3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</sheetData>
  <pageMargins left="0.7" right="0.7" top="0.75" bottom="0.75" header="0.3" footer="0.3"/>
  <pageSetup scale="5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QXAXS7VD5RUN-1176138465-48029</_dlc_DocId>
    <_dlc_DocIdUrl xmlns="1fb3335c-30d7-4bba-904e-f5536abc823a">
      <Url>http://intranet/s/finance/_layouts/15/DocIdRedir.aspx?ID=QXAXS7VD5RUN-1176138465-48029</Url>
      <Description>QXAXS7VD5RUN-1176138465-48029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498F9-0BF8-40BA-A2B0-597FB2C476C5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8609ce63-d02d-43da-b3f8-4545fdb1b45a"/>
    <ds:schemaRef ds:uri="1fb3335c-30d7-4bba-904e-f5536abc823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Joseph Keough</cp:lastModifiedBy>
  <cp:lastPrinted>2020-04-20T20:39:45Z</cp:lastPrinted>
  <dcterms:created xsi:type="dcterms:W3CDTF">2020-04-08T14:34:01Z</dcterms:created>
  <dcterms:modified xsi:type="dcterms:W3CDTF">2020-06-16T21:04:08Z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a624410f-fce3-48ac-aa71-ec880e524b66</vt:lpwstr>
  </property>
</Properties>
</file>